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5003D4C6-CD3E-4922-AAA3-87B4568764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Janeiro 2026" sheetId="2" r:id="rId1"/>
  </sheets>
  <definedNames>
    <definedName name="_xlnm.Print_Area" localSheetId="0">'Janeiro 2026'!$A$3:$I$20</definedName>
  </definedNames>
  <calcPr calcId="191029"/>
</workbook>
</file>

<file path=xl/calcChain.xml><?xml version="1.0" encoding="utf-8"?>
<calcChain xmlns="http://schemas.openxmlformats.org/spreadsheetml/2006/main">
  <c r="H15" i="2" l="1"/>
  <c r="G15" i="2"/>
  <c r="C15" i="2"/>
  <c r="G14" i="2"/>
  <c r="H14" i="2"/>
  <c r="C14" i="2"/>
  <c r="H13" i="2"/>
  <c r="G13" i="2"/>
  <c r="C13" i="2"/>
  <c r="C12" i="2"/>
  <c r="H12" i="2"/>
  <c r="G12" i="2"/>
  <c r="H11" i="2"/>
  <c r="G11" i="2"/>
  <c r="D11" i="2"/>
  <c r="C11" i="2"/>
  <c r="H10" i="2"/>
  <c r="C10" i="2"/>
  <c r="D10" i="2"/>
  <c r="G9" i="2"/>
  <c r="C9" i="2"/>
  <c r="G7" i="2"/>
  <c r="C7" i="2"/>
  <c r="H9" i="2"/>
  <c r="H8" i="2"/>
  <c r="C8" i="2"/>
  <c r="H7" i="2" l="1"/>
  <c r="I15" i="2" l="1"/>
  <c r="H16" i="2"/>
  <c r="F16" i="2"/>
  <c r="E16" i="2"/>
  <c r="D16" i="2"/>
  <c r="I13" i="2"/>
  <c r="I9" i="2"/>
  <c r="I8" i="2"/>
  <c r="I14" i="2" l="1"/>
  <c r="C16" i="2"/>
  <c r="I12" i="2"/>
  <c r="G16" i="2"/>
  <c r="I11" i="2"/>
  <c r="I10" i="2"/>
  <c r="I7" i="2"/>
  <c r="I16" i="2" l="1"/>
</calcChain>
</file>

<file path=xl/sharedStrings.xml><?xml version="1.0" encoding="utf-8"?>
<sst xmlns="http://schemas.openxmlformats.org/spreadsheetml/2006/main" count="40" uniqueCount="37">
  <si>
    <t>CPF: 126.608.266-25</t>
  </si>
  <si>
    <t>Gerente Executivo  - Corecon MG 8620</t>
  </si>
  <si>
    <t xml:space="preserve">Presidenta - Corecon MG - 7277 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</si>
  <si>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</si>
  <si>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</si>
  <si>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</si>
  <si>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</si>
  <si>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</si>
  <si>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</si>
  <si>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</si>
  <si>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</si>
  <si>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</si>
  <si>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</si>
  <si>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</si>
  <si>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</si>
  <si>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</si>
  <si>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</si>
  <si>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</si>
  <si>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</si>
  <si>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</si>
  <si>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</si>
  <si>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</si>
  <si>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</si>
  <si>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</si>
  <si>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</si>
  <si>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</si>
  <si>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</si>
  <si>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</si>
  <si>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</si>
  <si>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</si>
  <si>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</si>
  <si>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</si>
  <si>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</si>
  <si>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</si>
  <si>
    <t>F&amp;S Organização Contábil</t>
  </si>
  <si>
    <t>CNPJ 09.234.800/0001-41</t>
  </si>
  <si>
    <t>Fabiana Santos Ribeiro - CRC-MG 079.512/O-6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</si>
</sst>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43" fontId="0" fillId="0" borderId="0" xfId="0" applyNumberFormat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K21"/>
  <sheetViews>
    <sheetView tabSelected="1" topLeftCell="A3" zoomScaleNormal="100" workbookViewId="0">
      <selection activeCell="C7" sqref="C7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31</v>
      </c>
      <c r="D3" s="2" t="s">
        <v>30</v>
      </c>
    </row>
    <row r="4" spans="1:11" s="2" customFormat="1" ht="21" customHeight="1" x14ac:dyDescent="0.25">
      <c r="A4" s="2" t="s">
        <v>29</v>
      </c>
      <c r="I4" s="16">
        <v>46023</v>
      </c>
      <c r="J4" s="16"/>
      <c r="K4" s="16"/>
    </row>
    <row r="5" spans="1:11" s="2" customFormat="1" ht="11.25" customHeight="1" thickBot="1" x14ac:dyDescent="0.3">
      <c r="I5" s="16"/>
      <c r="J5" s="16"/>
      <c r="K5" s="16"/>
    </row>
    <row r="6" spans="1:11" s="12" customFormat="1" ht="51" customHeight="1" x14ac:dyDescent="0.25">
      <c r="A6" s="15" t="s">
        <v>28</v>
      </c>
      <c r="B6" s="14" t="s">
        <v>27</v>
      </c>
      <c r="C6" s="14" t="s">
        <v>26</v>
      </c>
      <c r="D6" s="14" t="s">
        <v>25</v>
      </c>
      <c r="E6" s="14" t="s">
        <v>24</v>
      </c>
      <c r="F6" s="14" t="s">
        <v>23</v>
      </c>
      <c r="G6" s="14" t="s">
        <v>22</v>
      </c>
      <c r="H6" s="14" t="s">
        <v>21</v>
      </c>
      <c r="I6" s="13" t="s">
        <v>20</v>
      </c>
    </row>
    <row r="7" spans="1:11" x14ac:dyDescent="0.25">
      <c r="A7" s="11" t="s">
        <v>19</v>
      </c>
      <c r="B7" t="s">
        <v>5</v>
      </c>
      <c r="C7" s="10">
        <f>3199.97+133.33+494.17+1266.65+195.6+20.59</f>
        <v>5310.31</v>
      </c>
      <c r="D7" s="9">
        <v>1083.33</v>
      </c>
      <c r="E7" s="9"/>
      <c r="F7" s="9">
        <v>0</v>
      </c>
      <c r="G7" s="9">
        <f>666.66+222.22+612.07+204.02</f>
        <v>1704.97</v>
      </c>
      <c r="H7" s="9">
        <f>1575.85+806.18+448.34+129.12+33.33</f>
        <v>2992.8199999999997</v>
      </c>
      <c r="I7" s="8">
        <f>C7+D7+F7+G7-H7</f>
        <v>5105.7900000000009</v>
      </c>
      <c r="J7" s="4"/>
      <c r="K7" s="4"/>
    </row>
    <row r="8" spans="1:11" x14ac:dyDescent="0.25">
      <c r="A8" s="11" t="s">
        <v>18</v>
      </c>
      <c r="B8" t="s">
        <v>17</v>
      </c>
      <c r="C8" s="17">
        <f>8978.94</f>
        <v>8978.94</v>
      </c>
      <c r="D8" s="9">
        <v>0</v>
      </c>
      <c r="E8" s="9"/>
      <c r="F8" s="9">
        <v>0</v>
      </c>
      <c r="G8" s="9"/>
      <c r="H8" s="9">
        <f>988.07+1288.76+74.82</f>
        <v>2351.65</v>
      </c>
      <c r="I8" s="8">
        <f t="shared" ref="I8:I15" si="0">C8+D8+F8+G8-H8</f>
        <v>6627.2900000000009</v>
      </c>
      <c r="J8" s="4"/>
      <c r="K8" s="4"/>
    </row>
    <row r="9" spans="1:11" x14ac:dyDescent="0.25">
      <c r="A9" s="11" t="s">
        <v>16</v>
      </c>
      <c r="B9" t="s">
        <v>15</v>
      </c>
      <c r="C9" s="17">
        <f>2488.56+103.69</f>
        <v>2592.25</v>
      </c>
      <c r="D9" s="9"/>
      <c r="E9" s="9"/>
      <c r="F9" s="9">
        <v>0</v>
      </c>
      <c r="G9" s="9">
        <f>518.45+172.82</f>
        <v>691.27</v>
      </c>
      <c r="H9" s="9">
        <f>639.43+230.77+51.84</f>
        <v>922.04</v>
      </c>
      <c r="I9" s="8">
        <f t="shared" si="0"/>
        <v>2361.48</v>
      </c>
      <c r="J9" s="4"/>
      <c r="K9" s="4"/>
    </row>
    <row r="10" spans="1:11" x14ac:dyDescent="0.25">
      <c r="A10" s="11" t="s">
        <v>14</v>
      </c>
      <c r="B10" t="s">
        <v>13</v>
      </c>
      <c r="C10" s="17">
        <f>2541.19+617.72+508.24+123.54</f>
        <v>3790.6899999999996</v>
      </c>
      <c r="D10" s="9">
        <f>216.66+500+1300</f>
        <v>2016.6599999999999</v>
      </c>
      <c r="E10" s="9"/>
      <c r="F10" s="9">
        <v>0</v>
      </c>
      <c r="G10" s="9"/>
      <c r="H10" s="9">
        <f>614.53+313.9</f>
        <v>928.43</v>
      </c>
      <c r="I10" s="8">
        <f t="shared" si="0"/>
        <v>4878.9199999999992</v>
      </c>
      <c r="J10" s="4"/>
      <c r="K10" s="4"/>
    </row>
    <row r="11" spans="1:11" x14ac:dyDescent="0.25">
      <c r="A11" s="11" t="s">
        <v>12</v>
      </c>
      <c r="B11" t="s">
        <v>5</v>
      </c>
      <c r="C11" s="17">
        <f>1052.45+205.9+505.18+98.84</f>
        <v>1862.3700000000001</v>
      </c>
      <c r="D11" s="9">
        <f>683.33</f>
        <v>683.33</v>
      </c>
      <c r="E11" s="9"/>
      <c r="F11" s="9">
        <v>150</v>
      </c>
      <c r="G11" s="9">
        <f>2104.91+701.64+1352.77+450.92+738.75+246.25</f>
        <v>5595.24</v>
      </c>
      <c r="H11" s="9">
        <f>4697.25+382.79+558.44+93.3+10.52+211.84</f>
        <v>5954.14</v>
      </c>
      <c r="I11" s="8">
        <f t="shared" si="0"/>
        <v>2336.8000000000002</v>
      </c>
      <c r="J11" s="4"/>
      <c r="K11" s="4"/>
    </row>
    <row r="12" spans="1:11" x14ac:dyDescent="0.25">
      <c r="A12" s="11" t="s">
        <v>11</v>
      </c>
      <c r="B12" t="s">
        <v>10</v>
      </c>
      <c r="C12" s="17">
        <f>4149.37+494.17+912.86+108.72</f>
        <v>5665.12</v>
      </c>
      <c r="D12" s="9">
        <v>1039.99</v>
      </c>
      <c r="E12" s="9"/>
      <c r="F12" s="9">
        <v>0</v>
      </c>
      <c r="G12" s="9">
        <f>1037.34+345.78+638.94+212.98</f>
        <v>2235.04</v>
      </c>
      <c r="H12" s="9">
        <f>2033.69+786.72+580.82+201.35+41.49</f>
        <v>3644.0699999999997</v>
      </c>
      <c r="I12" s="8">
        <f t="shared" si="0"/>
        <v>5296.08</v>
      </c>
      <c r="J12" s="4"/>
      <c r="K12" s="4"/>
    </row>
    <row r="13" spans="1:11" x14ac:dyDescent="0.25">
      <c r="A13" s="11" t="s">
        <v>9</v>
      </c>
      <c r="B13" t="s">
        <v>8</v>
      </c>
      <c r="C13" s="17">
        <f>2000.47+200.04</f>
        <v>2200.5100000000002</v>
      </c>
      <c r="D13" s="9">
        <v>0</v>
      </c>
      <c r="E13" s="9"/>
      <c r="F13" s="9">
        <v>300</v>
      </c>
      <c r="G13" s="9">
        <f>2000.47+666.82+184.27+61.42</f>
        <v>2912.98</v>
      </c>
      <c r="H13" s="9">
        <f>2615.97+281.8+235.59+423.68</f>
        <v>3557.04</v>
      </c>
      <c r="I13" s="8">
        <f t="shared" si="0"/>
        <v>1856.4499999999998</v>
      </c>
      <c r="J13" s="4"/>
      <c r="K13" s="4"/>
    </row>
    <row r="14" spans="1:11" x14ac:dyDescent="0.25">
      <c r="A14" s="11" t="s">
        <v>7</v>
      </c>
      <c r="B14" t="s">
        <v>5</v>
      </c>
      <c r="C14" s="17">
        <f>1578.68+308.85+315.74+61.77</f>
        <v>2265.0400000000004</v>
      </c>
      <c r="D14" s="9">
        <v>250</v>
      </c>
      <c r="E14" s="9"/>
      <c r="F14" s="9">
        <v>0</v>
      </c>
      <c r="G14" s="9">
        <f>1578.68+526.23+250+83.33+613.89+204.63</f>
        <v>3256.7599999999998</v>
      </c>
      <c r="H14" s="9">
        <f>2792.47+349.89+259.66+15.78+608.2+23.95+15.78</f>
        <v>4065.73</v>
      </c>
      <c r="I14" s="8">
        <f t="shared" si="0"/>
        <v>1706.0700000000002</v>
      </c>
      <c r="J14" s="4"/>
      <c r="K14" s="4"/>
    </row>
    <row r="15" spans="1:11" x14ac:dyDescent="0.25">
      <c r="A15" s="11" t="s">
        <v>6</v>
      </c>
      <c r="B15" t="s">
        <v>5</v>
      </c>
      <c r="C15" s="17">
        <f>2021.39+391.22+404.28+78.24</f>
        <v>2895.13</v>
      </c>
      <c r="D15" s="9">
        <v>0</v>
      </c>
      <c r="E15" s="9"/>
      <c r="F15" s="9">
        <v>0</v>
      </c>
      <c r="G15" s="9">
        <f>1170.28+390.09+505.85+168.62</f>
        <v>2234.8399999999997</v>
      </c>
      <c r="H15" s="9">
        <f>2027.94+312.79+206.9</f>
        <v>2547.63</v>
      </c>
      <c r="I15" s="8">
        <f t="shared" si="0"/>
        <v>2582.3399999999992</v>
      </c>
      <c r="J15" s="4"/>
      <c r="K15" s="4"/>
    </row>
    <row r="16" spans="1:11" s="2" customFormat="1" ht="15.75" thickBot="1" x14ac:dyDescent="0.3">
      <c r="A16" s="7" t="s">
        <v>4</v>
      </c>
      <c r="B16" s="6"/>
      <c r="C16" s="5">
        <f>SUM(C7:C15)</f>
        <v>35560.359999999993</v>
      </c>
      <c r="D16" s="5">
        <f t="shared" ref="D16:G16" si="1">SUM(D7:D15)</f>
        <v>5073.3099999999995</v>
      </c>
      <c r="E16" s="5">
        <f t="shared" si="1"/>
        <v>0</v>
      </c>
      <c r="F16" s="5">
        <f t="shared" si="1"/>
        <v>450</v>
      </c>
      <c r="G16" s="5">
        <f t="shared" si="1"/>
        <v>18631.099999999999</v>
      </c>
      <c r="H16" s="5">
        <f>SUM(H7:H15)</f>
        <v>26963.550000000003</v>
      </c>
      <c r="I16" s="5">
        <f>SUM(I7:I15)</f>
        <v>32751.22</v>
      </c>
      <c r="J16" s="4"/>
      <c r="K16" s="4"/>
    </row>
    <row r="18" spans="1:6" s="2" customFormat="1" x14ac:dyDescent="0.25">
      <c r="A18" s="3" t="s">
        <v>32</v>
      </c>
      <c r="B18" s="3" t="s">
        <v>3</v>
      </c>
      <c r="C18" s="3"/>
      <c r="D18" s="3" t="s">
        <v>34</v>
      </c>
      <c r="E18" s="3"/>
    </row>
    <row r="19" spans="1:6" x14ac:dyDescent="0.25">
      <c r="A19" s="1" t="s">
        <v>2</v>
      </c>
      <c r="B19" s="1" t="s">
        <v>1</v>
      </c>
      <c r="C19" s="1"/>
      <c r="D19" s="1" t="s">
        <v>35</v>
      </c>
      <c r="E19" s="1"/>
    </row>
    <row r="20" spans="1:6" x14ac:dyDescent="0.25">
      <c r="A20" s="1" t="s">
        <v>33</v>
      </c>
      <c r="B20" s="1" t="s">
        <v>0</v>
      </c>
      <c r="C20" s="1"/>
      <c r="D20" s="1" t="s">
        <v>36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Janeiro 2026</vt:lpstr>
      <vt:lpstr>'Janeiro 2026'!Area_de_impressao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cp:lastPrinted>2026-04-08T17:36:34Z</cp:lastPrinted>
  <dcterms:created xsi:type="dcterms:W3CDTF">2024-06-20T16:52:17Z</dcterms:created>
  <dcterms:modified xsi:type="dcterms:W3CDTF">2026-04-08T17:37:10Z</dcterms:modified>
</cp:coreProperties>
</file>